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<sst xmlns="http://schemas.openxmlformats.org/spreadsheetml/2006/main" count="1425" uniqueCount="216">
  <si>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</si>
  <si>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</si>
  <si>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</si>
  <si>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</si>
  <si>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</si>
  <si>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</si>
  <si>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</si>
  <si>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</si>
  <si>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</si>
  <si>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</si>
  <si>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</si>
  <si>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</si>
  <si>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</si>
  <si>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</si>
  <si>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</si>
  <si>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</si>
  <si>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</si>
  <si>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</si>
  <si>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</si>
  <si>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</si>
  <si>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</si>
  <si>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</si>
  <si>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</si>
  <si>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</si>
  <si>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</si>
  <si>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</si>
  <si>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</si>
  <si>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</si>
  <si>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</si>
  <si>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</si>
  <si>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</si>
  <si>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</si>
  <si>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</si>
  <si>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</si>
  <si>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</si>
  <si>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</si>
  <si>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</si>
  <si>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</si>
  <si>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</si>
  <si>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</si>
  <si>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</si>
  <si>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</si>
  <si>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</si>
  <si>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</si>
  <si>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</si>
  <si>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</si>
  <si>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</si>
  <si>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</si>
  <si>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</si>
  <si>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</si>
  <si>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</si>
  <si>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</si>
  <si>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</si>
  <si>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</si>
  <si>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</si>
  <si>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</si>
  <si>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</si>
  <si>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</si>
  <si>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</si>
  <si>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</si>
  <si>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</si>
  <si>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</si>
  <si>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</si>
  <si>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</si>
  <si>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</si>
  <si>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</si>
  <si>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</si>
  <si>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</si>
  <si>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</si>
  <si>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</si>
  <si>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</si>
  <si>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</si>
  <si>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</si>
  <si>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</si>
  <si>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</si>
  <si>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</si>
  <si>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</si>
  <si>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</si>
  <si>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</si>
  <si>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</si>
  <si>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</si>
  <si>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</si>
  <si>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</si>
  <si>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</si>
  <si>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</si>
  <si>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</si>
  <si>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</si>
  <si>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</si>
  <si>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</si>
  <si>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</si>
  <si>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</si>
  <si>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</si>
  <si>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</si>
  <si>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</si>
  <si>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</si>
  <si>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</si>
  <si>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</si>
  <si>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</si>
  <si>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</si>
  <si>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</si>
  <si>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</si>
  <si>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</si>
  <si>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</si>
  <si>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</si>
  <si>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</si>
  <si>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</si>
  <si>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</si>
  <si>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</si>
  <si>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</si>
  <si>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</si>
  <si>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</si>
  <si>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</si>
  <si>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</si>
  <si>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</si>
  <si>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</si>
  <si>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</si>
  <si>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</si>
  <si>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</si>
  <si>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</si>
  <si>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</si>
  <si>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</si>
  <si>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</si>
  <si>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</si>
  <si>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</si>
  <si>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</si>
  <si>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</si>
  <si>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</si>
  <si>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</si>
  <si>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</si>
  <si>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</si>
  <si>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</si>
  <si>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</si>
  <si>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</si>
  <si>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</si>
  <si>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</si>
  <si>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</si>
  <si>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</si>
  <si>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</si>
  <si>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</si>
  <si>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</si>
  <si>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</si>
  <si>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</si>
  <si>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</si>
  <si>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</si>
  <si>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</si>
  <si>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</si>
  <si>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</si>
  <si>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</si>
  <si>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</si>
  <si>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</si>
  <si>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</si>
  <si>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</si>
  <si>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</si>
  <si>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</si>
  <si>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</si>
  <si>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</si>
  <si>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</si>
  <si>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</si>
  <si>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</si>
  <si>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</si>
  <si>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</si>
  <si>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</si>
  <si>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</si>
  <si>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</si>
  <si>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</si>
  <si>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</si>
  <si>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</si>
  <si>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</si>
  <si>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</si>
  <si>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</si>
  <si>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</si>
  <si>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</si>
  <si>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</si>
  <si>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</si>
  <si>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</si>
  <si>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</si>
  <si>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</si>
  <si>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</si>
  <si>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</si>
  <si>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</si>
  <si>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</si>
  <si>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</si>
  <si>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</si>
  <si>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</si>
  <si>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</si>
  <si>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</si>
  <si>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</si>
  <si>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</si>
  <si>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</si>
  <si>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</si>
  <si>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</si>
  <si>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</si>
  <si>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</si>
  <si>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</si>
  <si>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</si>
  <si>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</si>
  <si>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</si>
  <si>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</si>
  <si>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</si>
  <si>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</si>
  <si>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</si>
  <si>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</si>
  <si>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</si>
  <si>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</si>
  <si>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</si>
  <si>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</si>
  <si>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</si>
  <si>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</si>
  <si>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</si>
  <si>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</si>
  <si>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</si>
  <si>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</si>
  <si>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</si>
  <si>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</si>
  <si>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</si>
  <si>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04.10.16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</si>
</sst>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34403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214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208</v>
      </c>
      <c r="O3" s="426" t="s">
        <v>209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210</v>
      </c>
      <c r="F4" s="429" t="s">
        <v>34</v>
      </c>
      <c r="G4" s="431" t="s">
        <v>211</v>
      </c>
      <c r="H4" s="424" t="s">
        <v>212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215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213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711120.66</v>
      </c>
      <c r="G8" s="191">
        <f aca="true" t="shared" si="0" ref="G8:G37">F8-E8</f>
        <v>-84555.2699999999</v>
      </c>
      <c r="H8" s="192">
        <f>F8/E8*100</f>
        <v>89.37315220783417</v>
      </c>
      <c r="I8" s="193">
        <f>F8-D8</f>
        <v>-245950.79000000004</v>
      </c>
      <c r="J8" s="193">
        <f>F8/D8*100</f>
        <v>74.30173160008064</v>
      </c>
      <c r="K8" s="191">
        <v>542586.23</v>
      </c>
      <c r="L8" s="191">
        <f aca="true" t="shared" si="1" ref="L8:L51">F8-K8</f>
        <v>168534.43000000005</v>
      </c>
      <c r="M8" s="250">
        <f aca="true" t="shared" si="2" ref="M8:M28">F8/K8</f>
        <v>1.3106131720298173</v>
      </c>
      <c r="N8" s="191">
        <f>N9+N15+N18+N19+N20+N17</f>
        <v>89825.12</v>
      </c>
      <c r="O8" s="191">
        <f>O9+O15+O18+O19+O20+O17</f>
        <v>3081.990000000049</v>
      </c>
      <c r="P8" s="191">
        <f>O8-N8</f>
        <v>-86743.12999999995</v>
      </c>
      <c r="Q8" s="191">
        <f>O8/N8*100</f>
        <v>3.4311003425322992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386933.2</v>
      </c>
      <c r="G9" s="190">
        <f t="shared" si="0"/>
        <v>-42190.46999999997</v>
      </c>
      <c r="H9" s="197">
        <f>F9/E9*100</f>
        <v>90.16822586365372</v>
      </c>
      <c r="I9" s="198">
        <f>F9-D9</f>
        <v>-143655.8</v>
      </c>
      <c r="J9" s="198">
        <f>F9/D9*100</f>
        <v>72.92522083948217</v>
      </c>
      <c r="K9" s="412">
        <v>296275.33</v>
      </c>
      <c r="L9" s="199">
        <f t="shared" si="1"/>
        <v>90657.87</v>
      </c>
      <c r="M9" s="251">
        <f t="shared" si="2"/>
        <v>1.305991963623836</v>
      </c>
      <c r="N9" s="197">
        <f>E9-вересень!E9</f>
        <v>50045</v>
      </c>
      <c r="O9" s="200">
        <f>F9-вересень!F9</f>
        <v>1606.7900000000373</v>
      </c>
      <c r="P9" s="201">
        <f>O9-N9</f>
        <v>-48438.20999999996</v>
      </c>
      <c r="Q9" s="198">
        <f>O9/N9*100</f>
        <v>3.2106903786592813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340762.71</v>
      </c>
      <c r="G10" s="109">
        <f t="shared" si="0"/>
        <v>-45387.52999999997</v>
      </c>
      <c r="H10" s="32">
        <f aca="true" t="shared" si="3" ref="H10:H36">F10/E10*100</f>
        <v>88.24614740625307</v>
      </c>
      <c r="I10" s="110">
        <f aca="true" t="shared" si="4" ref="I10:I37">F10-D10</f>
        <v>-144446.28999999998</v>
      </c>
      <c r="J10" s="110">
        <f aca="true" t="shared" si="5" ref="J10:J36">F10/D10*100</f>
        <v>70.23008847733657</v>
      </c>
      <c r="K10" s="112">
        <v>262635.28</v>
      </c>
      <c r="L10" s="112">
        <f t="shared" si="1"/>
        <v>78127.43</v>
      </c>
      <c r="M10" s="252">
        <f t="shared" si="2"/>
        <v>1.29747500031222</v>
      </c>
      <c r="N10" s="111">
        <f>E10-вересень!E10</f>
        <v>47580</v>
      </c>
      <c r="O10" s="179">
        <f>F10-вересень!F10</f>
        <v>1493.6600000000326</v>
      </c>
      <c r="P10" s="112">
        <f aca="true" t="shared" si="6" ref="P10:P37">O10-N10</f>
        <v>-46086.33999999997</v>
      </c>
      <c r="Q10" s="198">
        <f aca="true" t="shared" si="7" ref="Q10:Q16">O10/N10*100</f>
        <v>3.1392601933586226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28497.47</v>
      </c>
      <c r="G11" s="109">
        <f t="shared" si="0"/>
        <v>5682.5300000000025</v>
      </c>
      <c r="H11" s="32">
        <f t="shared" si="3"/>
        <v>124.90705651647562</v>
      </c>
      <c r="I11" s="110">
        <f t="shared" si="4"/>
        <v>5497.470000000001</v>
      </c>
      <c r="J11" s="110">
        <f t="shared" si="5"/>
        <v>123.90204347826088</v>
      </c>
      <c r="K11" s="112">
        <v>15809.05</v>
      </c>
      <c r="L11" s="112">
        <f t="shared" si="1"/>
        <v>12688.420000000002</v>
      </c>
      <c r="M11" s="252">
        <f t="shared" si="2"/>
        <v>1.802604837102799</v>
      </c>
      <c r="N11" s="111">
        <f>E11-вересень!E11</f>
        <v>1300</v>
      </c>
      <c r="O11" s="179">
        <f>F11-вересень!F11</f>
        <v>0</v>
      </c>
      <c r="P11" s="112">
        <f t="shared" si="6"/>
        <v>-1300</v>
      </c>
      <c r="Q11" s="198">
        <f t="shared" si="7"/>
        <v>0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7469.99</v>
      </c>
      <c r="G12" s="109">
        <f t="shared" si="0"/>
        <v>1089.38</v>
      </c>
      <c r="H12" s="32">
        <f t="shared" si="3"/>
        <v>117.07328923096694</v>
      </c>
      <c r="I12" s="110">
        <f t="shared" si="4"/>
        <v>969.9899999999998</v>
      </c>
      <c r="J12" s="110">
        <f t="shared" si="5"/>
        <v>114.92292307692307</v>
      </c>
      <c r="K12" s="112">
        <v>4169.14</v>
      </c>
      <c r="L12" s="112">
        <f t="shared" si="1"/>
        <v>3300.8499999999995</v>
      </c>
      <c r="M12" s="252">
        <f t="shared" si="2"/>
        <v>1.7917340266817614</v>
      </c>
      <c r="N12" s="111">
        <f>E12-вересень!E12</f>
        <v>500</v>
      </c>
      <c r="O12" s="179">
        <f>F12-вересень!F12</f>
        <v>60.26999999999953</v>
      </c>
      <c r="P12" s="112">
        <f t="shared" si="6"/>
        <v>-439.7300000000005</v>
      </c>
      <c r="Q12" s="198">
        <f t="shared" si="7"/>
        <v>12.053999999999904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7539.78</v>
      </c>
      <c r="G13" s="109">
        <f t="shared" si="0"/>
        <v>-2775.0600000000004</v>
      </c>
      <c r="H13" s="32">
        <f t="shared" si="3"/>
        <v>73.09643193689868</v>
      </c>
      <c r="I13" s="110">
        <f t="shared" si="4"/>
        <v>-4860.22</v>
      </c>
      <c r="J13" s="110">
        <f t="shared" si="5"/>
        <v>60.80467741935484</v>
      </c>
      <c r="K13" s="112">
        <v>6098.87</v>
      </c>
      <c r="L13" s="112">
        <f t="shared" si="1"/>
        <v>1440.9099999999999</v>
      </c>
      <c r="M13" s="252">
        <f t="shared" si="2"/>
        <v>1.236258520020922</v>
      </c>
      <c r="N13" s="111">
        <f>E13-вересень!E13</f>
        <v>650</v>
      </c>
      <c r="O13" s="179">
        <f>F13-вересень!F13</f>
        <v>28.529999999999745</v>
      </c>
      <c r="P13" s="112">
        <f t="shared" si="6"/>
        <v>-621.4700000000003</v>
      </c>
      <c r="Q13" s="198">
        <f t="shared" si="7"/>
        <v>4.38923076923073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2663.25</v>
      </c>
      <c r="G14" s="109">
        <f t="shared" si="0"/>
        <v>-799.79</v>
      </c>
      <c r="H14" s="32">
        <f t="shared" si="3"/>
        <v>76.90497366475698</v>
      </c>
      <c r="I14" s="110">
        <f t="shared" si="4"/>
        <v>-816.75</v>
      </c>
      <c r="J14" s="110">
        <f t="shared" si="5"/>
        <v>76.53017241379311</v>
      </c>
      <c r="K14" s="112">
        <v>7562.97</v>
      </c>
      <c r="L14" s="112">
        <f t="shared" si="1"/>
        <v>-4899.72</v>
      </c>
      <c r="M14" s="252">
        <f t="shared" si="2"/>
        <v>0.3521434039801824</v>
      </c>
      <c r="N14" s="111">
        <f>E14-вересень!E14</f>
        <v>15</v>
      </c>
      <c r="O14" s="179">
        <f>F14-вересень!F14</f>
        <v>24.340000000000146</v>
      </c>
      <c r="P14" s="112">
        <f t="shared" si="6"/>
        <v>9.340000000000146</v>
      </c>
      <c r="Q14" s="198">
        <f t="shared" si="7"/>
        <v>162.26666666666765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74364.14</v>
      </c>
      <c r="G19" s="190">
        <f t="shared" si="0"/>
        <v>-16596.259999999995</v>
      </c>
      <c r="H19" s="197">
        <f t="shared" si="3"/>
        <v>81.75441180997446</v>
      </c>
      <c r="I19" s="198">
        <f t="shared" si="4"/>
        <v>-35535.86</v>
      </c>
      <c r="J19" s="198">
        <f t="shared" si="5"/>
        <v>67.66527752502274</v>
      </c>
      <c r="K19" s="209">
        <v>58485.05</v>
      </c>
      <c r="L19" s="201">
        <f t="shared" si="1"/>
        <v>15879.089999999997</v>
      </c>
      <c r="M19" s="259">
        <f t="shared" si="2"/>
        <v>1.2715068209739069</v>
      </c>
      <c r="N19" s="197">
        <f>E19-вересень!E19</f>
        <v>10900</v>
      </c>
      <c r="O19" s="200">
        <f>F19-вересень!F19</f>
        <v>11.339999999996508</v>
      </c>
      <c r="P19" s="201">
        <f t="shared" si="6"/>
        <v>-10888.660000000003</v>
      </c>
      <c r="Q19" s="198">
        <f aca="true" t="shared" si="9" ref="Q19:Q24">O19/N19*100</f>
        <v>0.10403669724767439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249330.53</v>
      </c>
      <c r="G20" s="190">
        <f t="shared" si="0"/>
        <v>-25775.53</v>
      </c>
      <c r="H20" s="197">
        <f t="shared" si="3"/>
        <v>90.6306934859959</v>
      </c>
      <c r="I20" s="198">
        <f t="shared" si="4"/>
        <v>-66646.12000000002</v>
      </c>
      <c r="J20" s="198">
        <f t="shared" si="5"/>
        <v>78.9078971499951</v>
      </c>
      <c r="K20" s="198">
        <v>182815.03</v>
      </c>
      <c r="L20" s="201">
        <f t="shared" si="1"/>
        <v>66515.5</v>
      </c>
      <c r="M20" s="254">
        <f t="shared" si="2"/>
        <v>1.3638404347826325</v>
      </c>
      <c r="N20" s="197">
        <f>N21+N30+N31+N32</f>
        <v>28870.120000000003</v>
      </c>
      <c r="O20" s="200">
        <f>F20-вересень!F20</f>
        <v>1463.8600000000151</v>
      </c>
      <c r="P20" s="201">
        <f t="shared" si="6"/>
        <v>-27406.259999999987</v>
      </c>
      <c r="Q20" s="198">
        <f t="shared" si="9"/>
        <v>5.070501958426273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136258.35</v>
      </c>
      <c r="G21" s="190">
        <f t="shared" si="0"/>
        <v>-13185.059999999998</v>
      </c>
      <c r="H21" s="197">
        <f t="shared" si="3"/>
        <v>91.17722220069791</v>
      </c>
      <c r="I21" s="198">
        <f t="shared" si="4"/>
        <v>-38641.29999999999</v>
      </c>
      <c r="J21" s="198">
        <f t="shared" si="5"/>
        <v>77.90658814926161</v>
      </c>
      <c r="K21" s="198">
        <v>100774.79</v>
      </c>
      <c r="L21" s="201">
        <f t="shared" si="1"/>
        <v>35483.56000000001</v>
      </c>
      <c r="M21" s="254">
        <f t="shared" si="2"/>
        <v>1.3521075062523078</v>
      </c>
      <c r="N21" s="197">
        <f>N22+N25+N26</f>
        <v>15362.620000000003</v>
      </c>
      <c r="O21" s="200">
        <f>F21-вересень!F21</f>
        <v>442.54000000000815</v>
      </c>
      <c r="P21" s="201">
        <f t="shared" si="6"/>
        <v>-14920.079999999994</v>
      </c>
      <c r="Q21" s="198">
        <f t="shared" si="9"/>
        <v>2.8806284344728184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15842.31</v>
      </c>
      <c r="G22" s="212">
        <f t="shared" si="0"/>
        <v>-1482.090000000002</v>
      </c>
      <c r="H22" s="214">
        <f t="shared" si="3"/>
        <v>91.44507169079448</v>
      </c>
      <c r="I22" s="215">
        <f t="shared" si="4"/>
        <v>-2657.6900000000005</v>
      </c>
      <c r="J22" s="215">
        <f t="shared" si="5"/>
        <v>85.63410810810811</v>
      </c>
      <c r="K22" s="216">
        <v>12486.13</v>
      </c>
      <c r="L22" s="206">
        <f t="shared" si="1"/>
        <v>3356.1800000000003</v>
      </c>
      <c r="M22" s="262">
        <f t="shared" si="2"/>
        <v>1.268792652327022</v>
      </c>
      <c r="N22" s="214">
        <f>E22-вересень!E22</f>
        <v>2199.920000000002</v>
      </c>
      <c r="O22" s="217">
        <f>F22-вересень!F22</f>
        <v>83.48999999999978</v>
      </c>
      <c r="P22" s="218">
        <f t="shared" si="6"/>
        <v>-2116.430000000002</v>
      </c>
      <c r="Q22" s="215">
        <f t="shared" si="9"/>
        <v>3.795138005018351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670</v>
      </c>
      <c r="G23" s="241">
        <f t="shared" si="0"/>
        <v>-554.4000000000001</v>
      </c>
      <c r="H23" s="242">
        <f t="shared" si="3"/>
        <v>54.720679516497874</v>
      </c>
      <c r="I23" s="243">
        <f t="shared" si="4"/>
        <v>-1330</v>
      </c>
      <c r="J23" s="243">
        <f t="shared" si="5"/>
        <v>33.5</v>
      </c>
      <c r="K23" s="261">
        <v>666.58</v>
      </c>
      <c r="L23" s="261">
        <f t="shared" si="1"/>
        <v>3.419999999999959</v>
      </c>
      <c r="M23" s="263">
        <f t="shared" si="2"/>
        <v>1.0051306669867082</v>
      </c>
      <c r="N23" s="239">
        <f>E23-вересень!E23</f>
        <v>200</v>
      </c>
      <c r="O23" s="239">
        <f>F23-вересень!F23</f>
        <v>1.1499999999999773</v>
      </c>
      <c r="P23" s="240">
        <f t="shared" si="6"/>
        <v>-198.85000000000002</v>
      </c>
      <c r="Q23" s="240">
        <f t="shared" si="9"/>
        <v>0.5749999999999886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15172.3</v>
      </c>
      <c r="G24" s="241">
        <f t="shared" si="0"/>
        <v>-927.7000000000007</v>
      </c>
      <c r="H24" s="242">
        <f t="shared" si="3"/>
        <v>94.23788819875776</v>
      </c>
      <c r="I24" s="243">
        <f t="shared" si="4"/>
        <v>-1327.7000000000007</v>
      </c>
      <c r="J24" s="243">
        <f t="shared" si="5"/>
        <v>91.95333333333333</v>
      </c>
      <c r="K24" s="261">
        <v>11819.55</v>
      </c>
      <c r="L24" s="261">
        <f t="shared" si="1"/>
        <v>3352.75</v>
      </c>
      <c r="M24" s="263">
        <f t="shared" si="2"/>
        <v>1.283661391508137</v>
      </c>
      <c r="N24" s="239">
        <f>E24-вересень!E24</f>
        <v>1999.92</v>
      </c>
      <c r="O24" s="239">
        <f>F24-вересень!F24</f>
        <v>82.32999999999993</v>
      </c>
      <c r="P24" s="240">
        <f t="shared" si="6"/>
        <v>-1917.5900000000001</v>
      </c>
      <c r="Q24" s="240">
        <f t="shared" si="9"/>
        <v>4.11666466658666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783.59</v>
      </c>
      <c r="G25" s="212">
        <f t="shared" si="0"/>
        <v>-196.44999999999993</v>
      </c>
      <c r="H25" s="214">
        <f t="shared" si="3"/>
        <v>79.95489980000818</v>
      </c>
      <c r="I25" s="215">
        <f t="shared" si="4"/>
        <v>-216.40999999999997</v>
      </c>
      <c r="J25" s="215">
        <f t="shared" si="5"/>
        <v>78.359</v>
      </c>
      <c r="K25" s="215">
        <v>3493.96</v>
      </c>
      <c r="L25" s="215">
        <f t="shared" si="1"/>
        <v>-2710.37</v>
      </c>
      <c r="M25" s="257">
        <f t="shared" si="2"/>
        <v>0.22426988288360486</v>
      </c>
      <c r="N25" s="214">
        <f>E25-вересень!E25</f>
        <v>52.69999999999993</v>
      </c>
      <c r="O25" s="217">
        <f>F25-вересень!F25</f>
        <v>6.25</v>
      </c>
      <c r="P25" s="218">
        <f t="shared" si="6"/>
        <v>-46.44999999999993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119632.45</v>
      </c>
      <c r="G26" s="212">
        <f t="shared" si="0"/>
        <v>-11506.520000000004</v>
      </c>
      <c r="H26" s="214">
        <f t="shared" si="3"/>
        <v>91.22570506692252</v>
      </c>
      <c r="I26" s="215">
        <f t="shared" si="4"/>
        <v>-35767.2</v>
      </c>
      <c r="J26" s="215">
        <f t="shared" si="5"/>
        <v>76.98373194534221</v>
      </c>
      <c r="K26" s="216">
        <v>84794.7</v>
      </c>
      <c r="L26" s="216">
        <f t="shared" si="1"/>
        <v>34837.75</v>
      </c>
      <c r="M26" s="256">
        <f t="shared" si="2"/>
        <v>1.4108482015975055</v>
      </c>
      <c r="N26" s="214">
        <f>E26-вересень!E26</f>
        <v>13110</v>
      </c>
      <c r="O26" s="217">
        <f>F26-вересень!F26</f>
        <v>352.8000000000029</v>
      </c>
      <c r="P26" s="218">
        <f t="shared" si="6"/>
        <v>-12757.199999999997</v>
      </c>
      <c r="Q26" s="215">
        <f>O26/N26*100</f>
        <v>2.6910755148741643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38071.79</v>
      </c>
      <c r="G27" s="241">
        <f t="shared" si="0"/>
        <v>-2330.010000000002</v>
      </c>
      <c r="H27" s="242">
        <f t="shared" si="3"/>
        <v>94.23290546460801</v>
      </c>
      <c r="I27" s="243">
        <f t="shared" si="4"/>
        <v>-9295.21</v>
      </c>
      <c r="J27" s="243">
        <f t="shared" si="5"/>
        <v>80.37619017459413</v>
      </c>
      <c r="K27" s="261">
        <v>22986.34</v>
      </c>
      <c r="L27" s="261">
        <f t="shared" si="1"/>
        <v>15085.45</v>
      </c>
      <c r="M27" s="263">
        <f t="shared" si="2"/>
        <v>1.656278903035455</v>
      </c>
      <c r="N27" s="239">
        <f>E27-вересень!E27</f>
        <v>3520</v>
      </c>
      <c r="O27" s="239">
        <f>F27-вересень!F27</f>
        <v>75.66999999999825</v>
      </c>
      <c r="P27" s="240">
        <f t="shared" si="6"/>
        <v>-3444.3300000000017</v>
      </c>
      <c r="Q27" s="240">
        <f>O27/N27*100</f>
        <v>2.1497159090908595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81560.67</v>
      </c>
      <c r="G28" s="241">
        <f t="shared" si="0"/>
        <v>-9176.5</v>
      </c>
      <c r="H28" s="242">
        <f t="shared" si="3"/>
        <v>89.88672448126826</v>
      </c>
      <c r="I28" s="243">
        <f t="shared" si="4"/>
        <v>-26471.979999999996</v>
      </c>
      <c r="J28" s="243">
        <f t="shared" si="5"/>
        <v>75.49631523432963</v>
      </c>
      <c r="K28" s="261">
        <v>61808.36</v>
      </c>
      <c r="L28" s="261">
        <f t="shared" si="1"/>
        <v>19752.309999999998</v>
      </c>
      <c r="M28" s="263">
        <f t="shared" si="2"/>
        <v>1.3195734363442098</v>
      </c>
      <c r="N28" s="239">
        <f>E28-вересень!E28</f>
        <v>9590</v>
      </c>
      <c r="O28" s="239">
        <f>F28-вересень!F28</f>
        <v>277.1499999999942</v>
      </c>
      <c r="P28" s="240">
        <f t="shared" si="6"/>
        <v>-9312.850000000006</v>
      </c>
      <c r="Q28" s="240">
        <f>O28/N28*100</f>
        <v>2.8899895724712636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90.06</v>
      </c>
      <c r="G30" s="190">
        <f t="shared" si="0"/>
        <v>27.25</v>
      </c>
      <c r="H30" s="197">
        <f t="shared" si="3"/>
        <v>143.38481133577457</v>
      </c>
      <c r="I30" s="198">
        <f t="shared" si="4"/>
        <v>13.060000000000002</v>
      </c>
      <c r="J30" s="198">
        <f t="shared" si="5"/>
        <v>116.96103896103895</v>
      </c>
      <c r="K30" s="198">
        <v>60.64</v>
      </c>
      <c r="L30" s="198">
        <f t="shared" si="1"/>
        <v>29.42</v>
      </c>
      <c r="M30" s="255">
        <f>F30/K30</f>
        <v>1.4851583113456464</v>
      </c>
      <c r="N30" s="197">
        <f>E30-вересень!E30</f>
        <v>7.5</v>
      </c>
      <c r="O30" s="200">
        <f>F30-вересень!F30</f>
        <v>2.1099999999999994</v>
      </c>
      <c r="P30" s="201">
        <f t="shared" si="6"/>
        <v>-5.390000000000001</v>
      </c>
      <c r="Q30" s="198">
        <f>O30/N30*100</f>
        <v>28.133333333333326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-740.94</v>
      </c>
      <c r="L31" s="198">
        <f t="shared" si="1"/>
        <v>580.84</v>
      </c>
      <c r="M31" s="255">
        <f>F31/K31</f>
        <v>0.21607687532053876</v>
      </c>
      <c r="N31" s="197">
        <f>E31-вересень!E31</f>
        <v>0</v>
      </c>
      <c r="O31" s="200">
        <f>F31-вересень!F31</f>
        <v>0</v>
      </c>
      <c r="P31" s="201">
        <f t="shared" si="6"/>
        <v>0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113142.07</v>
      </c>
      <c r="G32" s="202">
        <f t="shared" si="0"/>
        <v>-12457.76999999999</v>
      </c>
      <c r="H32" s="204">
        <f t="shared" si="3"/>
        <v>90.08138067691806</v>
      </c>
      <c r="I32" s="205">
        <f t="shared" si="4"/>
        <v>-27857.929999999993</v>
      </c>
      <c r="J32" s="205">
        <f t="shared" si="5"/>
        <v>80.24260283687944</v>
      </c>
      <c r="K32" s="219">
        <v>82720.54</v>
      </c>
      <c r="L32" s="219">
        <f>F32-K32</f>
        <v>30421.530000000013</v>
      </c>
      <c r="M32" s="411">
        <f>F32/K32</f>
        <v>1.3677627104465229</v>
      </c>
      <c r="N32" s="197">
        <f>E32-вересень!E32</f>
        <v>13500</v>
      </c>
      <c r="O32" s="200">
        <f>F32-вересень!F32</f>
        <v>1019.2100000000064</v>
      </c>
      <c r="P32" s="207">
        <f t="shared" si="6"/>
        <v>-12480.789999999994</v>
      </c>
      <c r="Q32" s="205">
        <f>O32/N32*100</f>
        <v>7.549703703703751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28403.47</v>
      </c>
      <c r="G34" s="109">
        <f t="shared" si="0"/>
        <v>-2259.5</v>
      </c>
      <c r="H34" s="111">
        <f t="shared" si="3"/>
        <v>92.63117695383063</v>
      </c>
      <c r="I34" s="110">
        <f t="shared" si="4"/>
        <v>-5813.529999999999</v>
      </c>
      <c r="J34" s="110">
        <f t="shared" si="5"/>
        <v>83.00981968027588</v>
      </c>
      <c r="K34" s="142">
        <v>19963.33</v>
      </c>
      <c r="L34" s="142">
        <f t="shared" si="1"/>
        <v>8440.14</v>
      </c>
      <c r="M34" s="264">
        <f t="shared" si="10"/>
        <v>1.4227821711107314</v>
      </c>
      <c r="N34" s="111">
        <f>E34-вересень!E34</f>
        <v>2300</v>
      </c>
      <c r="O34" s="179">
        <f>F34-вересень!F34</f>
        <v>63.06000000000131</v>
      </c>
      <c r="P34" s="112">
        <f t="shared" si="6"/>
        <v>-2236.9399999999987</v>
      </c>
      <c r="Q34" s="110">
        <f>O34/N34*100</f>
        <v>2.7417391304348397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84127.96</v>
      </c>
      <c r="G35" s="109">
        <f t="shared" si="0"/>
        <v>-10792.119999999995</v>
      </c>
      <c r="H35" s="111">
        <f t="shared" si="3"/>
        <v>88.63030878187207</v>
      </c>
      <c r="I35" s="110">
        <f t="shared" si="4"/>
        <v>-22604.039999999994</v>
      </c>
      <c r="J35" s="110">
        <f t="shared" si="5"/>
        <v>78.82168421841622</v>
      </c>
      <c r="K35" s="142">
        <v>62729.49</v>
      </c>
      <c r="L35" s="142">
        <f t="shared" si="1"/>
        <v>21398.47000000001</v>
      </c>
      <c r="M35" s="264">
        <f t="shared" si="10"/>
        <v>1.3411229710300532</v>
      </c>
      <c r="N35" s="111">
        <f>E35-вересень!E35</f>
        <v>11200</v>
      </c>
      <c r="O35" s="179">
        <f>F35-вересень!F35</f>
        <v>372.1600000000035</v>
      </c>
      <c r="P35" s="112">
        <f t="shared" si="6"/>
        <v>-10827.839999999997</v>
      </c>
      <c r="Q35" s="110">
        <f>O35/N35*100</f>
        <v>3.322857142857174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53659.17</v>
      </c>
      <c r="G38" s="191">
        <f>G39+G40+G41+G42+G43+G45+G47+G48+G49+G50+G51+G56+G57+G61</f>
        <v>-1663.01</v>
      </c>
      <c r="H38" s="192">
        <f>F38/E38*100</f>
        <v>97.04157860118711</v>
      </c>
      <c r="I38" s="193">
        <f>F38-D38</f>
        <v>-8183.310000000005</v>
      </c>
      <c r="J38" s="193">
        <f>F38/D38*100</f>
        <v>86.76749380037798</v>
      </c>
      <c r="K38" s="191">
        <v>35081.67</v>
      </c>
      <c r="L38" s="191">
        <f t="shared" si="1"/>
        <v>18577.5</v>
      </c>
      <c r="M38" s="250">
        <f t="shared" si="10"/>
        <v>1.529550047075866</v>
      </c>
      <c r="N38" s="191">
        <f>N39+N40+N41+N42+N43+N45+N47+N48+N49+N50+N51+N56+N57+N61+N44</f>
        <v>6170</v>
      </c>
      <c r="O38" s="191">
        <f>O39+O40+O41+O42+O43+O45+O47+O48+O49+O50+O51+O56+O57+O61+O44</f>
        <v>4212.279999999998</v>
      </c>
      <c r="P38" s="191">
        <f>P39+P40+P41+P42+P43+P45+P47+P48+P49+P50+P51+P56+P57+P61</f>
        <v>-1957.720000000002</v>
      </c>
      <c r="Q38" s="191">
        <f>O38/N38*100</f>
        <v>68.27034035656399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420.88</v>
      </c>
      <c r="G39" s="202">
        <f>F39-E39</f>
        <v>34.879999999999995</v>
      </c>
      <c r="H39" s="204">
        <f aca="true" t="shared" si="11" ref="H39:H62">F39/E39*100</f>
        <v>109.0362694300518</v>
      </c>
      <c r="I39" s="205">
        <f>F39-D39</f>
        <v>20.879999999999995</v>
      </c>
      <c r="J39" s="205">
        <f>F39/D39*100</f>
        <v>105.22</v>
      </c>
      <c r="K39" s="205">
        <v>-57.79</v>
      </c>
      <c r="L39" s="205">
        <f t="shared" si="1"/>
        <v>478.67</v>
      </c>
      <c r="M39" s="266">
        <f t="shared" si="10"/>
        <v>-7.282920920574494</v>
      </c>
      <c r="N39" s="204">
        <f>E39-вересень!E39</f>
        <v>3</v>
      </c>
      <c r="O39" s="208">
        <f>F39-вересень!F39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197.97</v>
      </c>
      <c r="G43" s="202">
        <f t="shared" si="13"/>
        <v>97.97</v>
      </c>
      <c r="H43" s="204">
        <f t="shared" si="11"/>
        <v>197.97</v>
      </c>
      <c r="I43" s="205">
        <f t="shared" si="14"/>
        <v>47.97</v>
      </c>
      <c r="J43" s="205">
        <f t="shared" si="16"/>
        <v>131.98000000000002</v>
      </c>
      <c r="K43" s="205">
        <v>255.87</v>
      </c>
      <c r="L43" s="205">
        <f t="shared" si="1"/>
        <v>-57.900000000000006</v>
      </c>
      <c r="M43" s="266">
        <f t="shared" si="17"/>
        <v>0.773713213741353</v>
      </c>
      <c r="N43" s="204">
        <f>E43-вересень!E43</f>
        <v>10</v>
      </c>
      <c r="O43" s="208">
        <f>F43-вересень!F43</f>
        <v>0.8499999999999943</v>
      </c>
      <c r="P43" s="207">
        <f t="shared" si="15"/>
        <v>-9.150000000000006</v>
      </c>
      <c r="Q43" s="205">
        <f t="shared" si="12"/>
        <v>8.499999999999943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0</v>
      </c>
      <c r="L44" s="205">
        <f t="shared" si="1"/>
        <v>41.15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439.01</v>
      </c>
      <c r="G45" s="202">
        <f t="shared" si="13"/>
        <v>167.01</v>
      </c>
      <c r="H45" s="204">
        <f t="shared" si="11"/>
        <v>161.40073529411765</v>
      </c>
      <c r="I45" s="205">
        <f t="shared" si="14"/>
        <v>139.01</v>
      </c>
      <c r="J45" s="205">
        <f t="shared" si="16"/>
        <v>146.33666666666667</v>
      </c>
      <c r="K45" s="205">
        <v>0</v>
      </c>
      <c r="L45" s="205">
        <f t="shared" si="1"/>
        <v>439.01</v>
      </c>
      <c r="M45" s="266"/>
      <c r="N45" s="204">
        <f>E45-вересень!E45</f>
        <v>8</v>
      </c>
      <c r="O45" s="208">
        <f>F45-вересень!F45</f>
        <v>10.379999999999995</v>
      </c>
      <c r="P45" s="207">
        <f t="shared" si="15"/>
        <v>2.3799999999999955</v>
      </c>
      <c r="Q45" s="205">
        <f t="shared" si="12"/>
        <v>129.74999999999994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8138.85</v>
      </c>
      <c r="G47" s="202">
        <f t="shared" si="13"/>
        <v>-610.1700000000001</v>
      </c>
      <c r="H47" s="204">
        <f t="shared" si="11"/>
        <v>93.0258474663448</v>
      </c>
      <c r="I47" s="205">
        <f t="shared" si="14"/>
        <v>-1761.1499999999996</v>
      </c>
      <c r="J47" s="205">
        <f t="shared" si="16"/>
        <v>82.21060606060607</v>
      </c>
      <c r="K47" s="205">
        <v>8383.7</v>
      </c>
      <c r="L47" s="205">
        <f t="shared" si="1"/>
        <v>-244.85000000000036</v>
      </c>
      <c r="M47" s="266">
        <f t="shared" si="17"/>
        <v>0.9707945179336093</v>
      </c>
      <c r="N47" s="204">
        <f>E47-вересень!E47</f>
        <v>900</v>
      </c>
      <c r="O47" s="208">
        <f>F47-вересень!F47</f>
        <v>71.11000000000058</v>
      </c>
      <c r="P47" s="207">
        <f t="shared" si="15"/>
        <v>-828.8899999999994</v>
      </c>
      <c r="Q47" s="205">
        <f t="shared" si="12"/>
        <v>7.901111111111176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213.51</v>
      </c>
      <c r="G48" s="202">
        <f t="shared" si="13"/>
        <v>-436.49</v>
      </c>
      <c r="H48" s="204">
        <f t="shared" si="11"/>
        <v>32.847692307692306</v>
      </c>
      <c r="I48" s="205">
        <f t="shared" si="14"/>
        <v>-436.49</v>
      </c>
      <c r="J48" s="205">
        <f t="shared" si="16"/>
        <v>32.847692307692306</v>
      </c>
      <c r="K48" s="205">
        <v>0</v>
      </c>
      <c r="L48" s="205">
        <f t="shared" si="1"/>
        <v>213.51</v>
      </c>
      <c r="M48" s="266"/>
      <c r="N48" s="204">
        <f>E48-вересень!E48</f>
        <v>0</v>
      </c>
      <c r="O48" s="208">
        <f>F48-вересень!F48</f>
        <v>3.3899999999999864</v>
      </c>
      <c r="P48" s="207">
        <f t="shared" si="15"/>
        <v>3.3899999999999864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16.68</v>
      </c>
      <c r="G49" s="202">
        <f t="shared" si="13"/>
        <v>-19.32</v>
      </c>
      <c r="H49" s="204">
        <f t="shared" si="11"/>
        <v>46.33333333333333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E49-вересень!E49</f>
        <v>4</v>
      </c>
      <c r="O49" s="208">
        <f>F49-вересень!F49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4947.71</v>
      </c>
      <c r="G51" s="202">
        <f t="shared" si="13"/>
        <v>-518.4799999999996</v>
      </c>
      <c r="H51" s="204">
        <f t="shared" si="11"/>
        <v>90.51478269141762</v>
      </c>
      <c r="I51" s="205">
        <f t="shared" si="14"/>
        <v>-2052.33</v>
      </c>
      <c r="J51" s="205">
        <f t="shared" si="16"/>
        <v>70.68116753618551</v>
      </c>
      <c r="K51" s="205">
        <v>6187.55</v>
      </c>
      <c r="L51" s="205">
        <f t="shared" si="1"/>
        <v>-1239.8400000000001</v>
      </c>
      <c r="M51" s="266">
        <f t="shared" si="17"/>
        <v>0.7996234373863645</v>
      </c>
      <c r="N51" s="204">
        <f>E51-вересень!E51</f>
        <v>555</v>
      </c>
      <c r="O51" s="208">
        <f>F51-вересень!F51</f>
        <v>22.090000000000146</v>
      </c>
      <c r="P51" s="207">
        <f t="shared" si="15"/>
        <v>-532.9099999999999</v>
      </c>
      <c r="Q51" s="205">
        <f t="shared" si="12"/>
        <v>3.9801801801802066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649.44</v>
      </c>
      <c r="G52" s="36">
        <f t="shared" si="13"/>
        <v>-89.54999999999995</v>
      </c>
      <c r="H52" s="32">
        <f t="shared" si="11"/>
        <v>87.88210936548533</v>
      </c>
      <c r="I52" s="110">
        <f t="shared" si="14"/>
        <v>-320.55999999999995</v>
      </c>
      <c r="J52" s="110">
        <f t="shared" si="16"/>
        <v>66.95257731958763</v>
      </c>
      <c r="K52" s="110">
        <v>883.77</v>
      </c>
      <c r="L52" s="110">
        <f>F52-K52</f>
        <v>-234.32999999999993</v>
      </c>
      <c r="M52" s="115">
        <f t="shared" si="17"/>
        <v>0.7348518279642894</v>
      </c>
      <c r="N52" s="111">
        <f>E52-вересень!E52</f>
        <v>55</v>
      </c>
      <c r="O52" s="179">
        <f>F52-вересень!F52</f>
        <v>6.330000000000041</v>
      </c>
      <c r="P52" s="112">
        <f t="shared" si="15"/>
        <v>-48.66999999999996</v>
      </c>
      <c r="Q52" s="132">
        <f t="shared" si="12"/>
        <v>11.509090909090984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44.11</v>
      </c>
      <c r="L53" s="110">
        <f>F53-K53</f>
        <v>-43.839999999999996</v>
      </c>
      <c r="M53" s="115">
        <f t="shared" si="17"/>
        <v>0.006121060983903877</v>
      </c>
      <c r="N53" s="111">
        <f>E53-вересень!E53</f>
        <v>0</v>
      </c>
      <c r="O53" s="179">
        <f>F53-вересень!F53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4297.99</v>
      </c>
      <c r="G55" s="36">
        <f t="shared" si="13"/>
        <v>-424.1800000000003</v>
      </c>
      <c r="H55" s="32">
        <f t="shared" si="11"/>
        <v>91.01726536740523</v>
      </c>
      <c r="I55" s="110">
        <f t="shared" si="14"/>
        <v>-1726.0100000000002</v>
      </c>
      <c r="J55" s="110">
        <f t="shared" si="16"/>
        <v>71.34777556440902</v>
      </c>
      <c r="K55" s="110">
        <v>5258.92</v>
      </c>
      <c r="L55" s="110">
        <f>F55-K55</f>
        <v>-960.9300000000003</v>
      </c>
      <c r="M55" s="115">
        <f t="shared" si="17"/>
        <v>0.8172761707727061</v>
      </c>
      <c r="N55" s="111">
        <f>E55-вересень!E55</f>
        <v>500</v>
      </c>
      <c r="O55" s="179">
        <f>F55-вересень!F55</f>
        <v>15.769999999999527</v>
      </c>
      <c r="P55" s="112">
        <f t="shared" si="15"/>
        <v>-484.2300000000005</v>
      </c>
      <c r="Q55" s="132">
        <f t="shared" si="12"/>
        <v>3.1539999999999053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5185.88</v>
      </c>
      <c r="G57" s="202">
        <f t="shared" si="13"/>
        <v>107.90000000000055</v>
      </c>
      <c r="H57" s="204">
        <f t="shared" si="11"/>
        <v>102.12486067294478</v>
      </c>
      <c r="I57" s="205">
        <f t="shared" si="14"/>
        <v>35.88000000000011</v>
      </c>
      <c r="J57" s="205">
        <f t="shared" si="16"/>
        <v>100.69669902912621</v>
      </c>
      <c r="K57" s="205">
        <v>4010.85</v>
      </c>
      <c r="L57" s="205">
        <f aca="true" t="shared" si="18" ref="L57:L63">F57-K57</f>
        <v>1175.0300000000002</v>
      </c>
      <c r="M57" s="266">
        <f t="shared" si="17"/>
        <v>1.2929628383011083</v>
      </c>
      <c r="N57" s="204">
        <f>E57-вересень!E57</f>
        <v>440</v>
      </c>
      <c r="O57" s="208">
        <f>F57-вересень!F57</f>
        <v>31.75</v>
      </c>
      <c r="P57" s="207">
        <f t="shared" si="15"/>
        <v>-408.25</v>
      </c>
      <c r="Q57" s="205">
        <f t="shared" si="12"/>
        <v>7.215909090909091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1012.04</v>
      </c>
      <c r="G59" s="202"/>
      <c r="H59" s="204"/>
      <c r="I59" s="205"/>
      <c r="J59" s="205"/>
      <c r="K59" s="206">
        <v>1044.28</v>
      </c>
      <c r="L59" s="205">
        <f t="shared" si="18"/>
        <v>-32.24000000000001</v>
      </c>
      <c r="M59" s="266">
        <f t="shared" si="17"/>
        <v>0.9691270540468073</v>
      </c>
      <c r="N59" s="204"/>
      <c r="O59" s="220">
        <f>F59-вересень!F59</f>
        <v>9.099999999999909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764794.3700000001</v>
      </c>
      <c r="G64" s="191">
        <f>F64-E64</f>
        <v>-86198.18999999983</v>
      </c>
      <c r="H64" s="192">
        <f>F64/E64*100</f>
        <v>89.87086444093003</v>
      </c>
      <c r="I64" s="193">
        <f>F64-D64</f>
        <v>-254150.36</v>
      </c>
      <c r="J64" s="193">
        <f>F64/D64*100</f>
        <v>75.0574930595107</v>
      </c>
      <c r="K64" s="193">
        <v>577689.14</v>
      </c>
      <c r="L64" s="193">
        <f>F64-K64</f>
        <v>187105.2300000001</v>
      </c>
      <c r="M64" s="267">
        <f>F64/K64</f>
        <v>1.3238856627978155</v>
      </c>
      <c r="N64" s="191">
        <f>N8+N38+N62+N63</f>
        <v>95997.42</v>
      </c>
      <c r="O64" s="191">
        <f>O8+O38+O62+O63</f>
        <v>7294.270000000047</v>
      </c>
      <c r="P64" s="195">
        <f>O64-N64</f>
        <v>-88703.14999999995</v>
      </c>
      <c r="Q64" s="193">
        <f>O64/N64*100</f>
        <v>7.59840212372379</v>
      </c>
      <c r="R64" s="28">
        <f>O64-34768</f>
        <v>-27473.729999999952</v>
      </c>
      <c r="S64" s="128">
        <f>O64/34768</f>
        <v>0.20979837781868518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593.13</v>
      </c>
      <c r="L73" s="207">
        <f aca="true" t="shared" si="21" ref="L73:L83">F73-K73</f>
        <v>960.82</v>
      </c>
      <c r="M73" s="254">
        <f>F73/K73</f>
        <v>2.6199146898656283</v>
      </c>
      <c r="N73" s="204">
        <f>E73-вересень!E73</f>
        <v>0</v>
      </c>
      <c r="O73" s="208">
        <f>F73-вересень!F73</f>
        <v>0</v>
      </c>
      <c r="P73" s="207">
        <f aca="true" t="shared" si="22" ref="P73:P86">O73-N73</f>
        <v>0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6937.86</v>
      </c>
      <c r="G74" s="202">
        <f t="shared" si="19"/>
        <v>1784.9499999999998</v>
      </c>
      <c r="H74" s="204">
        <f>F74/E74*100</f>
        <v>134.6396502170618</v>
      </c>
      <c r="I74" s="207">
        <f t="shared" si="20"/>
        <v>-521.1400000000003</v>
      </c>
      <c r="J74" s="207">
        <f>F74/D74*100</f>
        <v>93.01327255664297</v>
      </c>
      <c r="K74" s="207">
        <v>7212.08</v>
      </c>
      <c r="L74" s="207">
        <f t="shared" si="21"/>
        <v>-274.22000000000025</v>
      </c>
      <c r="M74" s="254">
        <f>F74/K74</f>
        <v>0.9619776818892746</v>
      </c>
      <c r="N74" s="204">
        <f>E74-вересень!E74</f>
        <v>460.6999999999998</v>
      </c>
      <c r="O74" s="208">
        <f>F74-вересень!F74</f>
        <v>34.409999999999854</v>
      </c>
      <c r="P74" s="207">
        <f t="shared" si="22"/>
        <v>-426.28999999999996</v>
      </c>
      <c r="Q74" s="207">
        <f>O74/N74*100</f>
        <v>7.4690688083351136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12134.92</v>
      </c>
      <c r="G75" s="202">
        <f t="shared" si="19"/>
        <v>9134.07</v>
      </c>
      <c r="H75" s="204">
        <f>F75/E75*100</f>
        <v>404.3827582185048</v>
      </c>
      <c r="I75" s="207">
        <f t="shared" si="20"/>
        <v>6134.92</v>
      </c>
      <c r="J75" s="207">
        <f>F75/D75*100</f>
        <v>202.24866666666665</v>
      </c>
      <c r="K75" s="207">
        <v>2063.43</v>
      </c>
      <c r="L75" s="207">
        <f t="shared" si="21"/>
        <v>10071.49</v>
      </c>
      <c r="M75" s="254">
        <f>F75/K75</f>
        <v>5.880945803831485</v>
      </c>
      <c r="N75" s="204">
        <f>E75-вересень!E75</f>
        <v>302</v>
      </c>
      <c r="O75" s="208">
        <f>F75-вересень!F75</f>
        <v>18.5</v>
      </c>
      <c r="P75" s="207">
        <f t="shared" si="22"/>
        <v>-283.5</v>
      </c>
      <c r="Q75" s="207">
        <f>O75/N75*100</f>
        <v>6.125827814569536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10</v>
      </c>
      <c r="G76" s="202">
        <f t="shared" si="19"/>
        <v>0</v>
      </c>
      <c r="H76" s="204">
        <f>F76/E76*100</f>
        <v>100</v>
      </c>
      <c r="I76" s="207">
        <f t="shared" si="20"/>
        <v>-2</v>
      </c>
      <c r="J76" s="207">
        <f>F76/D76*100</f>
        <v>83.33333333333334</v>
      </c>
      <c r="K76" s="207">
        <v>0</v>
      </c>
      <c r="L76" s="207">
        <f t="shared" si="21"/>
        <v>10</v>
      </c>
      <c r="M76" s="254"/>
      <c r="N76" s="204">
        <f>E76-вересень!E76</f>
        <v>1</v>
      </c>
      <c r="O76" s="208">
        <f>F76-вересень!F76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20636.73</v>
      </c>
      <c r="G77" s="226">
        <f t="shared" si="19"/>
        <v>9772.97</v>
      </c>
      <c r="H77" s="227">
        <f>F77/E77*100</f>
        <v>189.9593695000626</v>
      </c>
      <c r="I77" s="228">
        <f t="shared" si="20"/>
        <v>2965.7299999999996</v>
      </c>
      <c r="J77" s="228">
        <f>F77/D77*100</f>
        <v>116.78303435006508</v>
      </c>
      <c r="K77" s="228">
        <v>6439.8</v>
      </c>
      <c r="L77" s="228">
        <f t="shared" si="21"/>
        <v>14196.93</v>
      </c>
      <c r="M77" s="260">
        <f>F77/K77</f>
        <v>3.204560700642877</v>
      </c>
      <c r="N77" s="226">
        <f>N73+N74+N75+N76</f>
        <v>763.6999999999998</v>
      </c>
      <c r="O77" s="230">
        <f>O73+O74+O75+O76</f>
        <v>52.909999999999854</v>
      </c>
      <c r="P77" s="228">
        <f t="shared" si="22"/>
        <v>-710.79</v>
      </c>
      <c r="Q77" s="228">
        <f>O77/N77*100</f>
        <v>6.928113133429339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6825.8</v>
      </c>
      <c r="G80" s="202">
        <f t="shared" si="19"/>
        <v>-799.5</v>
      </c>
      <c r="H80" s="204">
        <f>F80/E80*100</f>
        <v>89.51516661639542</v>
      </c>
      <c r="I80" s="207">
        <f t="shared" si="20"/>
        <v>-2674.2</v>
      </c>
      <c r="J80" s="207">
        <f>F80/D80*100</f>
        <v>71.85052631578948</v>
      </c>
      <c r="K80" s="207">
        <v>0</v>
      </c>
      <c r="L80" s="207">
        <f t="shared" si="21"/>
        <v>6825.8</v>
      </c>
      <c r="M80" s="254"/>
      <c r="N80" s="204">
        <f>E80-вересень!E80</f>
        <v>1.300000000000182</v>
      </c>
      <c r="O80" s="208">
        <f>F80-вересень!F80</f>
        <v>0.13000000000010914</v>
      </c>
      <c r="P80" s="207">
        <f>O80-N80</f>
        <v>-1.1700000000000728</v>
      </c>
      <c r="Q80" s="231">
        <f>O80/N80*100</f>
        <v>10.000000000006997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6862.8</v>
      </c>
      <c r="G82" s="224">
        <f>G78+G81+G79+G80</f>
        <v>-762.5</v>
      </c>
      <c r="H82" s="227">
        <f>F82/E82*100</f>
        <v>90.00039342714385</v>
      </c>
      <c r="I82" s="228">
        <f t="shared" si="20"/>
        <v>-2638.2</v>
      </c>
      <c r="J82" s="228">
        <f>F82/D82*100</f>
        <v>72.23239658983265</v>
      </c>
      <c r="K82" s="228">
        <v>1.35</v>
      </c>
      <c r="L82" s="228">
        <f t="shared" si="21"/>
        <v>6861.45</v>
      </c>
      <c r="M82" s="268">
        <f>F82/K82</f>
        <v>5083.555555555556</v>
      </c>
      <c r="N82" s="226">
        <f>N78+N81+N79+N80</f>
        <v>1.300000000000182</v>
      </c>
      <c r="O82" s="230">
        <f>O78+O81+O79+O80</f>
        <v>0.13000000000010914</v>
      </c>
      <c r="P82" s="226">
        <f>P78+P81+P79+P80</f>
        <v>-1.1700000000000728</v>
      </c>
      <c r="Q82" s="228">
        <f>O82/N82*100</f>
        <v>10.000000000006997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26.87</v>
      </c>
      <c r="G83" s="202">
        <f t="shared" si="19"/>
        <v>-2.8999999999999986</v>
      </c>
      <c r="H83" s="204">
        <f>F83/E83*100</f>
        <v>90.25864964729594</v>
      </c>
      <c r="I83" s="207">
        <f t="shared" si="20"/>
        <v>-16.13</v>
      </c>
      <c r="J83" s="207">
        <f>F83/D83*100</f>
        <v>62.48837209302326</v>
      </c>
      <c r="K83" s="207">
        <v>30.02</v>
      </c>
      <c r="L83" s="207">
        <f t="shared" si="21"/>
        <v>-3.1499999999999986</v>
      </c>
      <c r="M83" s="254">
        <f>F83/K83</f>
        <v>0.8950699533644237</v>
      </c>
      <c r="N83" s="204">
        <f>E83-вересень!E83</f>
        <v>0.8000000000000007</v>
      </c>
      <c r="O83" s="208">
        <f>F83-вересень!F83</f>
        <v>0</v>
      </c>
      <c r="P83" s="207">
        <f t="shared" si="22"/>
        <v>-0.8000000000000007</v>
      </c>
      <c r="Q83" s="207">
        <f>O83/N83</f>
        <v>0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27522.579999999998</v>
      </c>
      <c r="G85" s="233">
        <f>F85-E85</f>
        <v>9003.749999999996</v>
      </c>
      <c r="H85" s="234">
        <f>F85/E85*100</f>
        <v>148.61943222115002</v>
      </c>
      <c r="I85" s="235">
        <f>F85-D85</f>
        <v>307.5799999999981</v>
      </c>
      <c r="J85" s="235">
        <f>F85/D85*100</f>
        <v>101.13018555943414</v>
      </c>
      <c r="K85" s="235">
        <v>9845.6</v>
      </c>
      <c r="L85" s="235">
        <f>F85-K85</f>
        <v>17676.979999999996</v>
      </c>
      <c r="M85" s="269">
        <f>F85/K85</f>
        <v>2.7954192735841388</v>
      </c>
      <c r="N85" s="232">
        <f>N71+N83+N77+N82</f>
        <v>765.8</v>
      </c>
      <c r="O85" s="232">
        <f>O71+O83+O77+O82+O84</f>
        <v>53.039999999999964</v>
      </c>
      <c r="P85" s="235">
        <f t="shared" si="22"/>
        <v>-712.76</v>
      </c>
      <c r="Q85" s="235">
        <f>O85/N85*100</f>
        <v>6.9260903630190604</v>
      </c>
      <c r="R85" s="28">
        <f>O85-8104.96</f>
        <v>-8051.92</v>
      </c>
      <c r="S85" s="101">
        <f>O85/8104.96</f>
        <v>0.006544140871762472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792316.9500000001</v>
      </c>
      <c r="G86" s="233">
        <f>F86-E86</f>
        <v>-77194.43999999983</v>
      </c>
      <c r="H86" s="234">
        <f>F86/E86*100</f>
        <v>91.1220898440445</v>
      </c>
      <c r="I86" s="235">
        <f>F86-D86</f>
        <v>-253842.78000000003</v>
      </c>
      <c r="J86" s="235">
        <f>F86/D86*100</f>
        <v>75.73575308619459</v>
      </c>
      <c r="K86" s="235">
        <f>K64+K85</f>
        <v>587534.74</v>
      </c>
      <c r="L86" s="235">
        <f>F86-K86</f>
        <v>204782.21000000008</v>
      </c>
      <c r="M86" s="269">
        <f>F86/K86</f>
        <v>1.3485448537051614</v>
      </c>
      <c r="N86" s="233">
        <f>N64+N85</f>
        <v>96763.22</v>
      </c>
      <c r="O86" s="233">
        <f>O64+O85</f>
        <v>7347.310000000047</v>
      </c>
      <c r="P86" s="235">
        <f t="shared" si="22"/>
        <v>-89415.90999999996</v>
      </c>
      <c r="Q86" s="235">
        <f>O86/N86*100</f>
        <v>7.593081338136584</v>
      </c>
      <c r="R86" s="28">
        <f>O86-42872.96</f>
        <v>-35525.64999999995</v>
      </c>
      <c r="S86" s="101">
        <f>O86/42872.96</f>
        <v>0.17137398490797107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18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4927.952777777775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42647</v>
      </c>
      <c r="D90" s="31">
        <v>2443.8</v>
      </c>
      <c r="G90" s="4" t="s">
        <v>59</v>
      </c>
      <c r="O90" s="440"/>
      <c r="P90" s="440"/>
      <c r="T90" s="186">
        <f t="shared" si="23"/>
        <v>2443.8</v>
      </c>
    </row>
    <row r="91" spans="3:16" ht="15">
      <c r="C91" s="87">
        <v>42646</v>
      </c>
      <c r="D91" s="31">
        <v>4850.5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42643</v>
      </c>
      <c r="D92" s="31">
        <v>7462.3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34.403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669.1999999999999</v>
      </c>
      <c r="G97" s="73">
        <f>G45+G48+G49</f>
        <v>-288.8</v>
      </c>
      <c r="H97" s="74"/>
      <c r="I97" s="74"/>
      <c r="N97" s="31">
        <f>N45+N48+N49</f>
        <v>12</v>
      </c>
      <c r="O97" s="246">
        <f>O45+O48+O49</f>
        <v>13.769999999999982</v>
      </c>
      <c r="P97" s="31">
        <f>P45+P48+P49</f>
        <v>1.7699999999999818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135</v>
      </c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132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129</v>
      </c>
      <c r="F4" s="454" t="s">
        <v>34</v>
      </c>
      <c r="G4" s="431" t="s">
        <v>130</v>
      </c>
      <c r="H4" s="424" t="s">
        <v>131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57" t="s">
        <v>133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134</v>
      </c>
      <c r="L5" s="438"/>
      <c r="M5" s="425"/>
      <c r="N5" s="458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0"/>
      <c r="O84" s="440"/>
    </row>
    <row r="85" spans="3:15" ht="15">
      <c r="C85" s="87">
        <v>42397</v>
      </c>
      <c r="D85" s="31">
        <v>8685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42396</v>
      </c>
      <c r="D86" s="31">
        <v>4820.3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300.92</v>
      </c>
      <c r="E88" s="74"/>
      <c r="F88" s="140"/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 t="s">
        <v>136</v>
      </c>
      <c r="C3" s="418" t="s">
        <v>0</v>
      </c>
      <c r="D3" s="419" t="s">
        <v>115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107</v>
      </c>
      <c r="N3" s="426" t="s">
        <v>66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104</v>
      </c>
      <c r="F4" s="459" t="s">
        <v>34</v>
      </c>
      <c r="G4" s="431" t="s">
        <v>109</v>
      </c>
      <c r="H4" s="424" t="s">
        <v>110</v>
      </c>
      <c r="I4" s="431" t="s">
        <v>105</v>
      </c>
      <c r="J4" s="424" t="s">
        <v>106</v>
      </c>
      <c r="K4" s="91" t="s">
        <v>65</v>
      </c>
      <c r="L4" s="96" t="s">
        <v>64</v>
      </c>
      <c r="M4" s="424"/>
      <c r="N4" s="457" t="s">
        <v>103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6.5" customHeight="1">
      <c r="A5" s="416"/>
      <c r="B5" s="417"/>
      <c r="C5" s="418"/>
      <c r="D5" s="419"/>
      <c r="E5" s="428"/>
      <c r="F5" s="460"/>
      <c r="G5" s="432"/>
      <c r="H5" s="425"/>
      <c r="I5" s="432"/>
      <c r="J5" s="425"/>
      <c r="K5" s="436" t="s">
        <v>108</v>
      </c>
      <c r="L5" s="438"/>
      <c r="M5" s="425"/>
      <c r="N5" s="458"/>
      <c r="O5" s="432"/>
      <c r="P5" s="435"/>
      <c r="Q5" s="436" t="s">
        <v>126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9"/>
      <c r="H82" s="439"/>
      <c r="I82" s="439"/>
      <c r="J82" s="43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0"/>
      <c r="O83" s="440"/>
    </row>
    <row r="84" spans="3:15" ht="15">
      <c r="C84" s="87">
        <v>42397</v>
      </c>
      <c r="D84" s="31">
        <v>8685</v>
      </c>
      <c r="F84" s="166" t="s">
        <v>59</v>
      </c>
      <c r="G84" s="441"/>
      <c r="H84" s="441"/>
      <c r="I84" s="131"/>
      <c r="J84" s="442"/>
      <c r="K84" s="442"/>
      <c r="L84" s="442"/>
      <c r="M84" s="442"/>
      <c r="N84" s="440"/>
      <c r="O84" s="440"/>
    </row>
    <row r="85" spans="3:15" ht="15.75" customHeight="1">
      <c r="C85" s="87">
        <v>42396</v>
      </c>
      <c r="D85" s="31">
        <v>4820.3</v>
      </c>
      <c r="F85" s="167"/>
      <c r="G85" s="441"/>
      <c r="H85" s="441"/>
      <c r="I85" s="131"/>
      <c r="J85" s="443"/>
      <c r="K85" s="443"/>
      <c r="L85" s="443"/>
      <c r="M85" s="443"/>
      <c r="N85" s="440"/>
      <c r="O85" s="440"/>
    </row>
    <row r="86" spans="3:13" ht="15.75" customHeight="1">
      <c r="C86" s="87"/>
      <c r="F86" s="167"/>
      <c r="G86" s="447"/>
      <c r="H86" s="447"/>
      <c r="I86" s="139"/>
      <c r="J86" s="442"/>
      <c r="K86" s="442"/>
      <c r="L86" s="442"/>
      <c r="M86" s="442"/>
    </row>
    <row r="87" spans="2:13" ht="18.75" customHeight="1">
      <c r="B87" s="448" t="s">
        <v>57</v>
      </c>
      <c r="C87" s="449"/>
      <c r="D87" s="148">
        <v>300.92</v>
      </c>
      <c r="E87" s="74"/>
      <c r="F87" s="168"/>
      <c r="G87" s="441"/>
      <c r="H87" s="441"/>
      <c r="I87" s="141"/>
      <c r="J87" s="442"/>
      <c r="K87" s="442"/>
      <c r="L87" s="442"/>
      <c r="M87" s="442"/>
    </row>
    <row r="88" spans="6:12" ht="9.75" customHeight="1">
      <c r="F88" s="167"/>
      <c r="G88" s="441"/>
      <c r="H88" s="441"/>
      <c r="I88" s="73"/>
      <c r="J88" s="74"/>
      <c r="K88" s="74"/>
      <c r="L88" s="74"/>
    </row>
    <row r="89" spans="2:12" ht="22.5" customHeight="1" hidden="1">
      <c r="B89" s="444" t="s">
        <v>60</v>
      </c>
      <c r="C89" s="445"/>
      <c r="D89" s="86">
        <v>0</v>
      </c>
      <c r="E89" s="56" t="s">
        <v>24</v>
      </c>
      <c r="F89" s="167"/>
      <c r="G89" s="441"/>
      <c r="H89" s="44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1"/>
      <c r="O90" s="441"/>
    </row>
    <row r="91" spans="4:15" ht="15">
      <c r="D91" s="83"/>
      <c r="I91" s="31"/>
      <c r="N91" s="446"/>
      <c r="O91" s="446"/>
    </row>
    <row r="92" spans="14:15" ht="15">
      <c r="N92" s="441"/>
      <c r="O92" s="441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2" sqref="N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206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201</v>
      </c>
      <c r="O3" s="426" t="s">
        <v>202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198</v>
      </c>
      <c r="F4" s="429" t="s">
        <v>34</v>
      </c>
      <c r="G4" s="431" t="s">
        <v>199</v>
      </c>
      <c r="H4" s="424" t="s">
        <v>200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207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203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1002.94</v>
      </c>
      <c r="G59" s="202"/>
      <c r="H59" s="204"/>
      <c r="I59" s="205"/>
      <c r="J59" s="205"/>
      <c r="K59" s="206">
        <v>979.24</v>
      </c>
      <c r="L59" s="205">
        <f t="shared" si="18"/>
        <v>23.700000000000045</v>
      </c>
      <c r="M59" s="266">
        <f t="shared" si="17"/>
        <v>1.0242024427106737</v>
      </c>
      <c r="N59" s="204"/>
      <c r="O59" s="208">
        <f>F59-серпень!F59</f>
        <v>135.84000000000003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0"/>
      <c r="P90" s="440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42641</v>
      </c>
      <c r="D92" s="31">
        <v>6835.7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10150.57106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2" sqref="A52:IV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196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193</v>
      </c>
      <c r="O3" s="426" t="s">
        <v>194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190</v>
      </c>
      <c r="F4" s="429" t="s">
        <v>34</v>
      </c>
      <c r="G4" s="431" t="s">
        <v>191</v>
      </c>
      <c r="H4" s="424" t="s">
        <v>192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197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195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0"/>
      <c r="P90" s="440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42611</v>
      </c>
      <c r="D92" s="31">
        <v>8603.9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" customHeight="1">
      <c r="B94" s="448" t="s">
        <v>57</v>
      </c>
      <c r="C94" s="449"/>
      <c r="D94" s="148">
        <f>'[1]залишки  (2)'!$G$6/1000</f>
        <v>34.403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3" t="s">
        <v>188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92"/>
      <c r="S1" s="93"/>
    </row>
    <row r="2" spans="2:19" s="1" customFormat="1" ht="15.75" customHeight="1">
      <c r="B2" s="414"/>
      <c r="C2" s="414"/>
      <c r="D2" s="414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89"/>
      <c r="N3" s="423" t="s">
        <v>183</v>
      </c>
      <c r="O3" s="426" t="s">
        <v>184</v>
      </c>
      <c r="P3" s="426"/>
      <c r="Q3" s="426"/>
      <c r="R3" s="426"/>
      <c r="S3" s="426"/>
    </row>
    <row r="4" spans="1:19" ht="22.5" customHeight="1">
      <c r="A4" s="415"/>
      <c r="B4" s="417"/>
      <c r="C4" s="418"/>
      <c r="D4" s="419"/>
      <c r="E4" s="427" t="s">
        <v>179</v>
      </c>
      <c r="F4" s="429" t="s">
        <v>34</v>
      </c>
      <c r="G4" s="431" t="s">
        <v>180</v>
      </c>
      <c r="H4" s="424" t="s">
        <v>181</v>
      </c>
      <c r="I4" s="431" t="s">
        <v>122</v>
      </c>
      <c r="J4" s="424" t="s">
        <v>123</v>
      </c>
      <c r="K4" s="91" t="s">
        <v>186</v>
      </c>
      <c r="L4" s="249" t="s">
        <v>185</v>
      </c>
      <c r="M4" s="96" t="s">
        <v>64</v>
      </c>
      <c r="N4" s="424"/>
      <c r="O4" s="433" t="s">
        <v>189</v>
      </c>
      <c r="P4" s="431" t="s">
        <v>50</v>
      </c>
      <c r="Q4" s="435" t="s">
        <v>49</v>
      </c>
      <c r="R4" s="97" t="s">
        <v>65</v>
      </c>
      <c r="S4" s="98" t="s">
        <v>64</v>
      </c>
    </row>
    <row r="5" spans="1:19" ht="67.5" customHeight="1">
      <c r="A5" s="416"/>
      <c r="B5" s="417"/>
      <c r="C5" s="418"/>
      <c r="D5" s="419"/>
      <c r="E5" s="428"/>
      <c r="F5" s="430"/>
      <c r="G5" s="432"/>
      <c r="H5" s="425"/>
      <c r="I5" s="432"/>
      <c r="J5" s="425"/>
      <c r="K5" s="436" t="s">
        <v>182</v>
      </c>
      <c r="L5" s="437"/>
      <c r="M5" s="438"/>
      <c r="N5" s="425"/>
      <c r="O5" s="434"/>
      <c r="P5" s="432"/>
      <c r="Q5" s="435"/>
      <c r="R5" s="436" t="s">
        <v>120</v>
      </c>
      <c r="S5" s="43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9"/>
      <c r="H89" s="439"/>
      <c r="I89" s="439"/>
      <c r="J89" s="43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0"/>
      <c r="P90" s="440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1"/>
      <c r="H91" s="441"/>
      <c r="I91" s="131"/>
      <c r="J91" s="442"/>
      <c r="K91" s="442"/>
      <c r="L91" s="442"/>
      <c r="M91" s="442"/>
      <c r="N91" s="442"/>
      <c r="O91" s="440"/>
      <c r="P91" s="440"/>
    </row>
    <row r="92" spans="3:16" ht="15.75" customHeight="1">
      <c r="C92" s="87">
        <v>42578</v>
      </c>
      <c r="D92" s="31">
        <v>8357.1</v>
      </c>
      <c r="F92" s="73"/>
      <c r="G92" s="441"/>
      <c r="H92" s="441"/>
      <c r="I92" s="131"/>
      <c r="J92" s="443"/>
      <c r="K92" s="443"/>
      <c r="L92" s="443"/>
      <c r="M92" s="443"/>
      <c r="N92" s="443"/>
      <c r="O92" s="440"/>
      <c r="P92" s="440"/>
    </row>
    <row r="93" spans="3:14" ht="15.75" customHeight="1">
      <c r="C93" s="87"/>
      <c r="F93" s="73"/>
      <c r="G93" s="447"/>
      <c r="H93" s="447"/>
      <c r="I93" s="139"/>
      <c r="J93" s="442"/>
      <c r="K93" s="442"/>
      <c r="L93" s="442"/>
      <c r="M93" s="442"/>
      <c r="N93" s="442"/>
    </row>
    <row r="94" spans="2:14" ht="18.75" customHeight="1">
      <c r="B94" s="448" t="s">
        <v>57</v>
      </c>
      <c r="C94" s="449"/>
      <c r="D94" s="148">
        <v>14372.98265</v>
      </c>
      <c r="E94" s="74"/>
      <c r="F94" s="140" t="s">
        <v>137</v>
      </c>
      <c r="G94" s="441"/>
      <c r="H94" s="441"/>
      <c r="I94" s="141"/>
      <c r="J94" s="442"/>
      <c r="K94" s="442"/>
      <c r="L94" s="442"/>
      <c r="M94" s="442"/>
      <c r="N94" s="442"/>
    </row>
    <row r="95" spans="6:13" ht="9.75" customHeight="1" hidden="1">
      <c r="F95" s="73"/>
      <c r="G95" s="441"/>
      <c r="H95" s="441"/>
      <c r="I95" s="73"/>
      <c r="J95" s="74"/>
      <c r="K95" s="74"/>
      <c r="L95" s="74"/>
      <c r="M95" s="74"/>
    </row>
    <row r="96" spans="2:13" ht="22.5" customHeight="1" hidden="1">
      <c r="B96" s="444" t="s">
        <v>60</v>
      </c>
      <c r="C96" s="445"/>
      <c r="D96" s="86">
        <v>0</v>
      </c>
      <c r="E96" s="56" t="s">
        <v>24</v>
      </c>
      <c r="F96" s="73"/>
      <c r="G96" s="441"/>
      <c r="H96" s="441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6"/>
      <c r="P98" s="446"/>
    </row>
    <row r="99" spans="15:16" ht="15">
      <c r="O99" s="441"/>
      <c r="P99" s="441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0" sqref="H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2" t="s">
        <v>177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172</v>
      </c>
      <c r="N3" s="435" t="s">
        <v>173</v>
      </c>
      <c r="O3" s="435"/>
      <c r="P3" s="435"/>
      <c r="Q3" s="435"/>
      <c r="R3" s="435"/>
    </row>
    <row r="4" spans="1:18" ht="22.5" customHeight="1">
      <c r="A4" s="415"/>
      <c r="B4" s="417"/>
      <c r="C4" s="418"/>
      <c r="D4" s="419"/>
      <c r="E4" s="427" t="s">
        <v>170</v>
      </c>
      <c r="F4" s="450" t="s">
        <v>34</v>
      </c>
      <c r="G4" s="431" t="s">
        <v>171</v>
      </c>
      <c r="H4" s="424" t="s">
        <v>175</v>
      </c>
      <c r="I4" s="431" t="s">
        <v>122</v>
      </c>
      <c r="J4" s="424" t="s">
        <v>123</v>
      </c>
      <c r="K4" s="248" t="s">
        <v>65</v>
      </c>
      <c r="L4" s="283" t="s">
        <v>64</v>
      </c>
      <c r="M4" s="424"/>
      <c r="N4" s="433" t="s">
        <v>178</v>
      </c>
      <c r="O4" s="431" t="s">
        <v>50</v>
      </c>
      <c r="P4" s="435" t="s">
        <v>49</v>
      </c>
      <c r="Q4" s="284" t="s">
        <v>65</v>
      </c>
      <c r="R4" s="285" t="s">
        <v>64</v>
      </c>
    </row>
    <row r="5" spans="1:18" ht="67.5" customHeight="1">
      <c r="A5" s="416"/>
      <c r="B5" s="417"/>
      <c r="C5" s="418"/>
      <c r="D5" s="419"/>
      <c r="E5" s="428"/>
      <c r="F5" s="451"/>
      <c r="G5" s="432"/>
      <c r="H5" s="425"/>
      <c r="I5" s="432"/>
      <c r="J5" s="425"/>
      <c r="K5" s="436" t="s">
        <v>174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0"/>
      <c r="O89" s="440"/>
    </row>
    <row r="90" spans="3:15" ht="15">
      <c r="C90" s="87">
        <v>42550</v>
      </c>
      <c r="D90" s="31">
        <v>11029.3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42545</v>
      </c>
      <c r="D91" s="31">
        <v>6499.7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9447.89588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168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162</v>
      </c>
      <c r="N3" s="426" t="s">
        <v>163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158</v>
      </c>
      <c r="F4" s="454" t="s">
        <v>34</v>
      </c>
      <c r="G4" s="431" t="s">
        <v>159</v>
      </c>
      <c r="H4" s="424" t="s">
        <v>160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169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161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9"/>
      <c r="H88" s="439"/>
      <c r="I88" s="439"/>
      <c r="J88" s="43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0"/>
      <c r="O89" s="440"/>
    </row>
    <row r="90" spans="3:15" ht="15">
      <c r="C90" s="87">
        <v>42520</v>
      </c>
      <c r="D90" s="31">
        <v>8891</v>
      </c>
      <c r="F90" s="124" t="s">
        <v>59</v>
      </c>
      <c r="G90" s="441"/>
      <c r="H90" s="441"/>
      <c r="I90" s="131"/>
      <c r="J90" s="442"/>
      <c r="K90" s="442"/>
      <c r="L90" s="442"/>
      <c r="M90" s="442"/>
      <c r="N90" s="440"/>
      <c r="O90" s="440"/>
    </row>
    <row r="91" spans="3:15" ht="15.75" customHeight="1">
      <c r="C91" s="87">
        <v>42517</v>
      </c>
      <c r="D91" s="31">
        <v>7356.3</v>
      </c>
      <c r="F91" s="73"/>
      <c r="G91" s="441"/>
      <c r="H91" s="441"/>
      <c r="I91" s="131"/>
      <c r="J91" s="443"/>
      <c r="K91" s="443"/>
      <c r="L91" s="443"/>
      <c r="M91" s="443"/>
      <c r="N91" s="440"/>
      <c r="O91" s="440"/>
    </row>
    <row r="92" spans="3:13" ht="15.75" customHeight="1">
      <c r="C92" s="87"/>
      <c r="F92" s="73"/>
      <c r="G92" s="447"/>
      <c r="H92" s="447"/>
      <c r="I92" s="139"/>
      <c r="J92" s="442"/>
      <c r="K92" s="442"/>
      <c r="L92" s="442"/>
      <c r="M92" s="442"/>
    </row>
    <row r="93" spans="2:13" ht="18.75" customHeight="1">
      <c r="B93" s="448" t="s">
        <v>57</v>
      </c>
      <c r="C93" s="449"/>
      <c r="D93" s="148">
        <v>2811.04042</v>
      </c>
      <c r="E93" s="74"/>
      <c r="F93" s="140" t="s">
        <v>137</v>
      </c>
      <c r="G93" s="441"/>
      <c r="H93" s="441"/>
      <c r="I93" s="141"/>
      <c r="J93" s="442"/>
      <c r="K93" s="442"/>
      <c r="L93" s="442"/>
      <c r="M93" s="442"/>
    </row>
    <row r="94" spans="6:12" ht="9.75" customHeight="1">
      <c r="F94" s="73"/>
      <c r="G94" s="441"/>
      <c r="H94" s="441"/>
      <c r="I94" s="73"/>
      <c r="J94" s="74"/>
      <c r="K94" s="74"/>
      <c r="L94" s="74"/>
    </row>
    <row r="95" spans="2:12" ht="22.5" customHeight="1">
      <c r="B95" s="444" t="s">
        <v>60</v>
      </c>
      <c r="C95" s="445"/>
      <c r="D95" s="86">
        <v>0</v>
      </c>
      <c r="E95" s="56" t="s">
        <v>24</v>
      </c>
      <c r="F95" s="73"/>
      <c r="G95" s="441"/>
      <c r="H95" s="441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6"/>
      <c r="O97" s="446"/>
    </row>
    <row r="98" spans="14:15" ht="15">
      <c r="N98" s="441"/>
      <c r="O98" s="44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156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153</v>
      </c>
      <c r="N3" s="426" t="s">
        <v>154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150</v>
      </c>
      <c r="F4" s="454" t="s">
        <v>34</v>
      </c>
      <c r="G4" s="431" t="s">
        <v>151</v>
      </c>
      <c r="H4" s="424" t="s">
        <v>152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157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155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9"/>
      <c r="H84" s="439"/>
      <c r="I84" s="439"/>
      <c r="J84" s="43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0"/>
      <c r="O85" s="440"/>
    </row>
    <row r="86" spans="3:15" ht="15">
      <c r="C86" s="87">
        <v>42488</v>
      </c>
      <c r="D86" s="31">
        <v>11419.7</v>
      </c>
      <c r="F86" s="124" t="s">
        <v>59</v>
      </c>
      <c r="G86" s="441"/>
      <c r="H86" s="441"/>
      <c r="I86" s="131"/>
      <c r="J86" s="442"/>
      <c r="K86" s="442"/>
      <c r="L86" s="442"/>
      <c r="M86" s="442"/>
      <c r="N86" s="440"/>
      <c r="O86" s="440"/>
    </row>
    <row r="87" spans="3:15" ht="15.75" customHeight="1">
      <c r="C87" s="87">
        <v>42487</v>
      </c>
      <c r="D87" s="31">
        <v>7800.7</v>
      </c>
      <c r="F87" s="73"/>
      <c r="G87" s="441"/>
      <c r="H87" s="441"/>
      <c r="I87" s="131"/>
      <c r="J87" s="443"/>
      <c r="K87" s="443"/>
      <c r="L87" s="443"/>
      <c r="M87" s="443"/>
      <c r="N87" s="440"/>
      <c r="O87" s="440"/>
    </row>
    <row r="88" spans="3:13" ht="15.75" customHeight="1">
      <c r="C88" s="87"/>
      <c r="F88" s="73"/>
      <c r="G88" s="447"/>
      <c r="H88" s="447"/>
      <c r="I88" s="139"/>
      <c r="J88" s="442"/>
      <c r="K88" s="442"/>
      <c r="L88" s="442"/>
      <c r="M88" s="442"/>
    </row>
    <row r="89" spans="2:13" ht="18.75" customHeight="1">
      <c r="B89" s="448" t="s">
        <v>57</v>
      </c>
      <c r="C89" s="449"/>
      <c r="D89" s="148">
        <v>9087.9705</v>
      </c>
      <c r="E89" s="74"/>
      <c r="F89" s="140" t="s">
        <v>137</v>
      </c>
      <c r="G89" s="441"/>
      <c r="H89" s="441"/>
      <c r="I89" s="141"/>
      <c r="J89" s="442"/>
      <c r="K89" s="442"/>
      <c r="L89" s="442"/>
      <c r="M89" s="442"/>
    </row>
    <row r="90" spans="6:12" ht="9.75" customHeight="1">
      <c r="F90" s="73"/>
      <c r="G90" s="441"/>
      <c r="H90" s="441"/>
      <c r="I90" s="73"/>
      <c r="J90" s="74"/>
      <c r="K90" s="74"/>
      <c r="L90" s="74"/>
    </row>
    <row r="91" spans="2:12" ht="22.5" customHeight="1" hidden="1">
      <c r="B91" s="444" t="s">
        <v>60</v>
      </c>
      <c r="C91" s="445"/>
      <c r="D91" s="86">
        <v>0</v>
      </c>
      <c r="E91" s="56" t="s">
        <v>24</v>
      </c>
      <c r="F91" s="73"/>
      <c r="G91" s="441"/>
      <c r="H91" s="441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1"/>
      <c r="O92" s="441"/>
    </row>
    <row r="93" spans="4:15" ht="15">
      <c r="D93" s="83"/>
      <c r="I93" s="31"/>
      <c r="N93" s="446"/>
      <c r="O93" s="446"/>
    </row>
    <row r="94" spans="14:15" ht="15">
      <c r="N94" s="441"/>
      <c r="O94" s="441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3" t="s">
        <v>148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23" t="s">
        <v>147</v>
      </c>
      <c r="N3" s="426" t="s">
        <v>143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146</v>
      </c>
      <c r="F4" s="454" t="s">
        <v>34</v>
      </c>
      <c r="G4" s="431" t="s">
        <v>141</v>
      </c>
      <c r="H4" s="424" t="s">
        <v>142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149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78.7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144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0"/>
      <c r="O84" s="440"/>
    </row>
    <row r="85" spans="3:15" ht="15">
      <c r="C85" s="87">
        <v>42459</v>
      </c>
      <c r="D85" s="31">
        <v>7576.3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42458</v>
      </c>
      <c r="D86" s="31">
        <v>9190.1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f>4343.7</f>
        <v>4343.7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3" t="s">
        <v>139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5"/>
      <c r="B3" s="417"/>
      <c r="C3" s="418" t="s">
        <v>0</v>
      </c>
      <c r="D3" s="419" t="s">
        <v>121</v>
      </c>
      <c r="E3" s="34"/>
      <c r="F3" s="420" t="s">
        <v>26</v>
      </c>
      <c r="G3" s="421"/>
      <c r="H3" s="421"/>
      <c r="I3" s="421"/>
      <c r="J3" s="422"/>
      <c r="K3" s="89"/>
      <c r="L3" s="89"/>
      <c r="M3" s="456" t="s">
        <v>128</v>
      </c>
      <c r="N3" s="426" t="s">
        <v>119</v>
      </c>
      <c r="O3" s="426"/>
      <c r="P3" s="426"/>
      <c r="Q3" s="426"/>
      <c r="R3" s="426"/>
    </row>
    <row r="4" spans="1:18" ht="22.5" customHeight="1">
      <c r="A4" s="415"/>
      <c r="B4" s="417"/>
      <c r="C4" s="418"/>
      <c r="D4" s="419"/>
      <c r="E4" s="427" t="s">
        <v>127</v>
      </c>
      <c r="F4" s="454" t="s">
        <v>34</v>
      </c>
      <c r="G4" s="431" t="s">
        <v>116</v>
      </c>
      <c r="H4" s="424" t="s">
        <v>117</v>
      </c>
      <c r="I4" s="431" t="s">
        <v>122</v>
      </c>
      <c r="J4" s="424" t="s">
        <v>123</v>
      </c>
      <c r="K4" s="91" t="s">
        <v>65</v>
      </c>
      <c r="L4" s="96" t="s">
        <v>64</v>
      </c>
      <c r="M4" s="424"/>
      <c r="N4" s="433" t="s">
        <v>140</v>
      </c>
      <c r="O4" s="431" t="s">
        <v>50</v>
      </c>
      <c r="P4" s="435" t="s">
        <v>49</v>
      </c>
      <c r="Q4" s="97" t="s">
        <v>65</v>
      </c>
      <c r="R4" s="98" t="s">
        <v>64</v>
      </c>
    </row>
    <row r="5" spans="1:18" ht="92.25" customHeight="1">
      <c r="A5" s="416"/>
      <c r="B5" s="417"/>
      <c r="C5" s="418"/>
      <c r="D5" s="419"/>
      <c r="E5" s="428"/>
      <c r="F5" s="455"/>
      <c r="G5" s="432"/>
      <c r="H5" s="425"/>
      <c r="I5" s="432"/>
      <c r="J5" s="425"/>
      <c r="K5" s="436" t="s">
        <v>118</v>
      </c>
      <c r="L5" s="438"/>
      <c r="M5" s="425"/>
      <c r="N5" s="434"/>
      <c r="O5" s="432"/>
      <c r="P5" s="435"/>
      <c r="Q5" s="436" t="s">
        <v>120</v>
      </c>
      <c r="R5" s="43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9"/>
      <c r="H83" s="439"/>
      <c r="I83" s="439"/>
      <c r="J83" s="43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0"/>
      <c r="O84" s="440"/>
    </row>
    <row r="85" spans="3:15" ht="15">
      <c r="C85" s="87">
        <v>42426</v>
      </c>
      <c r="D85" s="31">
        <v>6256.2</v>
      </c>
      <c r="F85" s="124" t="s">
        <v>59</v>
      </c>
      <c r="G85" s="441"/>
      <c r="H85" s="441"/>
      <c r="I85" s="131"/>
      <c r="J85" s="442"/>
      <c r="K85" s="442"/>
      <c r="L85" s="442"/>
      <c r="M85" s="442"/>
      <c r="N85" s="440"/>
      <c r="O85" s="440"/>
    </row>
    <row r="86" spans="3:15" ht="15.75" customHeight="1">
      <c r="C86" s="87">
        <v>42425</v>
      </c>
      <c r="D86" s="31">
        <v>3536.9</v>
      </c>
      <c r="F86" s="73"/>
      <c r="G86" s="441"/>
      <c r="H86" s="441"/>
      <c r="I86" s="131"/>
      <c r="J86" s="443"/>
      <c r="K86" s="443"/>
      <c r="L86" s="443"/>
      <c r="M86" s="443"/>
      <c r="N86" s="440"/>
      <c r="O86" s="440"/>
    </row>
    <row r="87" spans="3:13" ht="15.75" customHeight="1">
      <c r="C87" s="87"/>
      <c r="F87" s="73"/>
      <c r="G87" s="447"/>
      <c r="H87" s="447"/>
      <c r="I87" s="139"/>
      <c r="J87" s="442"/>
      <c r="K87" s="442"/>
      <c r="L87" s="442"/>
      <c r="M87" s="442"/>
    </row>
    <row r="88" spans="2:13" ht="18.75" customHeight="1">
      <c r="B88" s="448" t="s">
        <v>57</v>
      </c>
      <c r="C88" s="449"/>
      <c r="D88" s="148">
        <v>505.3</v>
      </c>
      <c r="E88" s="74"/>
      <c r="F88" s="140" t="s">
        <v>137</v>
      </c>
      <c r="G88" s="441"/>
      <c r="H88" s="441"/>
      <c r="I88" s="141"/>
      <c r="J88" s="442"/>
      <c r="K88" s="442"/>
      <c r="L88" s="442"/>
      <c r="M88" s="442"/>
    </row>
    <row r="89" spans="6:12" ht="9.75" customHeight="1">
      <c r="F89" s="73"/>
      <c r="G89" s="441"/>
      <c r="H89" s="441"/>
      <c r="I89" s="73"/>
      <c r="J89" s="74"/>
      <c r="K89" s="74"/>
      <c r="L89" s="74"/>
    </row>
    <row r="90" spans="2:12" ht="22.5" customHeight="1" hidden="1">
      <c r="B90" s="444" t="s">
        <v>60</v>
      </c>
      <c r="C90" s="445"/>
      <c r="D90" s="86">
        <v>0</v>
      </c>
      <c r="E90" s="56" t="s">
        <v>24</v>
      </c>
      <c r="F90" s="73"/>
      <c r="G90" s="441"/>
      <c r="H90" s="44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1"/>
      <c r="O91" s="441"/>
    </row>
    <row r="92" spans="4:15" ht="15">
      <c r="D92" s="83"/>
      <c r="I92" s="31"/>
      <c r="N92" s="446"/>
      <c r="O92" s="446"/>
    </row>
    <row r="93" spans="14:15" ht="15">
      <c r="N93" s="441"/>
      <c r="O93" s="44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2016-10-04T13:40:56Z</cp:lastPrinted>
  <dcterms:created xsi:type="dcterms:W3CDTF">2003-07-28T11:27:56Z</dcterms:created>
  <dcterms:modified xsi:type="dcterms:W3CDTF">2016-10-05T09:11:29Z</dcterms:modified>
  <cp:category/>
  <cp:version/>
  <cp:contentType/>
  <cp:contentStatus/>
</cp:coreProperties>
</file>